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1595" windowWidth="14805" windowHeight="8010"/>
  </bookViews>
  <sheets>
    <sheet name="12 mujori" sheetId="3" r:id="rId1"/>
  </sheets>
  <calcPr calcId="124519"/>
</workbook>
</file>

<file path=xl/calcChain.xml><?xml version="1.0" encoding="utf-8"?>
<calcChain xmlns="http://schemas.openxmlformats.org/spreadsheetml/2006/main">
  <c r="B50" i="3"/>
  <c r="B49"/>
  <c r="B48"/>
  <c r="B47"/>
  <c r="B46"/>
  <c r="B43"/>
  <c r="B41"/>
  <c r="B40"/>
  <c r="B38"/>
  <c r="C50"/>
  <c r="C48"/>
  <c r="C47"/>
  <c r="C43"/>
  <c r="C41"/>
  <c r="C38"/>
  <c r="B30"/>
  <c r="B29"/>
  <c r="B28"/>
  <c r="B25"/>
  <c r="B23"/>
  <c r="B22"/>
  <c r="B20"/>
  <c r="B18"/>
  <c r="B16"/>
  <c r="B15"/>
  <c r="B14"/>
  <c r="B13"/>
  <c r="B12"/>
  <c r="B10"/>
  <c r="B9"/>
  <c r="B8"/>
  <c r="B7"/>
  <c r="B6"/>
  <c r="C30"/>
  <c r="C23"/>
  <c r="C22"/>
  <c r="C20"/>
  <c r="C18"/>
  <c r="C16"/>
  <c r="C15"/>
  <c r="C14"/>
  <c r="C13"/>
  <c r="C12"/>
  <c r="C10"/>
  <c r="C9"/>
  <c r="C8"/>
  <c r="C7"/>
  <c r="C6"/>
  <c r="C19" l="1"/>
  <c r="C11"/>
  <c r="C26"/>
  <c r="C5"/>
  <c r="C45"/>
  <c r="C42"/>
  <c r="B42"/>
  <c r="C39"/>
  <c r="C37"/>
  <c r="B37"/>
  <c r="C24"/>
  <c r="B24"/>
  <c r="C21"/>
  <c r="B19"/>
  <c r="C17"/>
  <c r="B17"/>
  <c r="B26" l="1"/>
  <c r="B5"/>
  <c r="B39"/>
  <c r="B11"/>
  <c r="B21"/>
  <c r="C51"/>
  <c r="B45"/>
  <c r="B51" s="1"/>
  <c r="C31"/>
  <c r="B31" l="1"/>
</calcChain>
</file>

<file path=xl/sharedStrings.xml><?xml version="1.0" encoding="utf-8"?>
<sst xmlns="http://schemas.openxmlformats.org/spreadsheetml/2006/main" count="141" uniqueCount="53">
  <si>
    <t>Objekti I Prokurimit</t>
  </si>
  <si>
    <t>Fondi Limit (Pa tvsh)</t>
  </si>
  <si>
    <t>Lloji I procedurës së prokurimit</t>
  </si>
  <si>
    <t>Materiale zyre dhe të përgjithshme</t>
  </si>
  <si>
    <t>Kancelari</t>
  </si>
  <si>
    <t>Gjatë vitit</t>
  </si>
  <si>
    <t>Materiale pastrimi, ngrohje, ndricim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</si>
  <si>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</si>
  <si>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</si>
  <si>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</si>
  <si>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</si>
  <si>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Shërbime e e-mail,interneti, telefonik</t>
  </si>
  <si>
    <t>Shërbime postare dhe abonimit</t>
  </si>
  <si>
    <t>Shërbime për roje</t>
  </si>
  <si>
    <t>Shpenzime të printimit</t>
  </si>
  <si>
    <t>Shpenzime transporti</t>
  </si>
  <si>
    <t>Karburant</t>
  </si>
  <si>
    <t>Shpenzime udhëtimi</t>
  </si>
  <si>
    <t>Shpenzim udhëtim I brendshëm</t>
  </si>
  <si>
    <t>Shpenzime për mirëmbajtje të zakonshme</t>
  </si>
  <si>
    <t>Shpenzime për mirëmbajtjen e objekteve ndërtimore</t>
  </si>
  <si>
    <t>Shpenzime për mirëmbajtjen e pajisjeve të zyrave</t>
  </si>
  <si>
    <t>Shpenzime për qeramarrje</t>
  </si>
  <si>
    <t>Shpenzime për qeramarrje ambjentesh</t>
  </si>
  <si>
    <t>Shpenzime të tjera operative</t>
  </si>
  <si>
    <t>Shpenzime për pritje përcjellje</t>
  </si>
  <si>
    <t>Honorare</t>
  </si>
  <si>
    <t>Shpenzime për pjesëmarrje në konferenca</t>
  </si>
  <si>
    <t>Shpenz.të tjera material.e shërbim.e shërbim.operative</t>
  </si>
  <si>
    <t>Totali</t>
  </si>
  <si>
    <t>REGJISTRI I REALIZIMEVE  TE PROKURIMIT PUBLIK PER VITIN 2016</t>
  </si>
  <si>
    <t>Autoriteti Kontraktor: AGJENSIA PUBLIKE E AKREDITIMIT TE ARSIMIT TE LARTE</t>
  </si>
  <si>
    <t>Drita ujë</t>
  </si>
  <si>
    <t>Vlera e kontratës me TVSH</t>
  </si>
  <si>
    <t>Koha e  zhvillimit të procedurës</t>
  </si>
  <si>
    <t>kb</t>
  </si>
  <si>
    <t>Dhurata Bozo</t>
  </si>
  <si>
    <t>Shpenzim udhëtim I jashtëm dhe brenda</t>
  </si>
  <si>
    <t>Burimi I Financimit</t>
  </si>
  <si>
    <t>Blerje të vogël</t>
  </si>
  <si>
    <t>Kontrate</t>
  </si>
  <si>
    <t>Me Urdher</t>
  </si>
  <si>
    <t>VKM</t>
  </si>
  <si>
    <t>Buxheti I shtetit</t>
  </si>
  <si>
    <t>REGJISTRI I REALIZIMEVE  TE PROKURIMIT PUBLIK PER VITIN 2017</t>
  </si>
  <si>
    <t>Autoriteti Kontraktor: AGJENSIA E SIGURIMIT TE CILESISE  NE ARSIMIN E LARTE</t>
  </si>
  <si>
    <t xml:space="preserve">Detajimi 602 ( prokurime dhe jo vetem ) </t>
  </si>
  <si>
    <t xml:space="preserve">në mijë lekë </t>
  </si>
  <si>
    <t xml:space="preserve">Njesia e Prokurimit </t>
  </si>
  <si>
    <t>Edmond Mino</t>
  </si>
  <si>
    <t>Pranvera Dingo</t>
  </si>
  <si>
    <t>Klaus Veliu</t>
  </si>
  <si>
    <t>Drejtori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</si>
</sst>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1" fillId="3" borderId="1" xfId="0" applyFont="1" applyFill="1" applyBorder="1"/>
    <xf numFmtId="3" fontId="4" fillId="3" borderId="2" xfId="0" applyNumberFormat="1" applyFont="1" applyFill="1" applyBorder="1" applyAlignment="1">
      <alignment vertical="center"/>
    </xf>
    <xf numFmtId="0" fontId="0" fillId="3" borderId="2" xfId="0" applyFill="1" applyBorder="1"/>
    <xf numFmtId="0" fontId="2" fillId="0" borderId="0" xfId="0" applyFont="1"/>
    <xf numFmtId="0" fontId="1" fillId="4" borderId="0" xfId="0" applyFont="1" applyFill="1" applyBorder="1"/>
    <xf numFmtId="3" fontId="1" fillId="4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3" fillId="0" borderId="4" xfId="0" applyFont="1" applyBorder="1"/>
    <xf numFmtId="0" fontId="3" fillId="0" borderId="8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5" fillId="0" borderId="5" xfId="0" applyNumberFormat="1" applyFont="1" applyBorder="1"/>
    <xf numFmtId="0" fontId="3" fillId="0" borderId="5" xfId="0" applyFont="1" applyBorder="1"/>
    <xf numFmtId="0" fontId="4" fillId="0" borderId="8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3" fillId="0" borderId="5" xfId="0" applyNumberFormat="1" applyFont="1" applyBorder="1"/>
    <xf numFmtId="3" fontId="5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2" xfId="0" applyNumberFormat="1" applyFont="1" applyBorder="1"/>
    <xf numFmtId="0" fontId="4" fillId="0" borderId="6" xfId="0" applyFont="1" applyBorder="1"/>
    <xf numFmtId="3" fontId="4" fillId="0" borderId="7" xfId="0" applyNumberFormat="1" applyFont="1" applyBorder="1"/>
    <xf numFmtId="3" fontId="6" fillId="0" borderId="7" xfId="0" applyNumberFormat="1" applyFont="1" applyBorder="1"/>
    <xf numFmtId="0" fontId="4" fillId="0" borderId="7" xfId="0" applyFont="1" applyBorder="1"/>
    <xf numFmtId="0" fontId="3" fillId="0" borderId="8" xfId="0" applyFont="1" applyBorder="1"/>
    <xf numFmtId="0" fontId="4" fillId="0" borderId="8" xfId="0" applyFont="1" applyBorder="1"/>
    <xf numFmtId="3" fontId="4" fillId="0" borderId="4" xfId="0" applyNumberFormat="1" applyFont="1" applyBorder="1"/>
    <xf numFmtId="3" fontId="6" fillId="0" borderId="4" xfId="0" applyNumberFormat="1" applyFont="1" applyBorder="1"/>
    <xf numFmtId="0" fontId="4" fillId="0" borderId="5" xfId="0" applyFont="1" applyBorder="1"/>
    <xf numFmtId="3" fontId="4" fillId="0" borderId="5" xfId="0" applyNumberFormat="1" applyFont="1" applyBorder="1"/>
    <xf numFmtId="3" fontId="6" fillId="0" borderId="5" xfId="0" applyNumberFormat="1" applyFont="1" applyBorder="1"/>
    <xf numFmtId="0" fontId="4" fillId="0" borderId="8" xfId="0" applyFont="1" applyFill="1" applyBorder="1"/>
    <xf numFmtId="3" fontId="3" fillId="0" borderId="4" xfId="0" applyNumberFormat="1" applyFont="1" applyBorder="1"/>
    <xf numFmtId="0" fontId="3" fillId="0" borderId="9" xfId="0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3" borderId="1" xfId="0" applyFont="1" applyFill="1" applyBorder="1"/>
    <xf numFmtId="3" fontId="4" fillId="3" borderId="2" xfId="0" applyNumberFormat="1" applyFont="1" applyFill="1" applyBorder="1"/>
    <xf numFmtId="0" fontId="4" fillId="3" borderId="2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topLeftCell="A4" workbookViewId="0">
      <selection activeCell="I48" sqref="I48"/>
    </sheetView>
  </sheetViews>
  <sheetFormatPr defaultRowHeight="15"/>
  <cols>
    <col min="1" max="1" width="39.28515625" customWidth="1"/>
    <col min="2" max="2" width="14.7109375" customWidth="1"/>
    <col min="3" max="4" width="13.28515625" customWidth="1"/>
    <col min="5" max="5" width="16" customWidth="1"/>
    <col min="6" max="6" width="10.5703125" customWidth="1"/>
  </cols>
  <sheetData>
    <row r="1" spans="1:6" ht="15.75">
      <c r="A1" s="1" t="s">
        <v>44</v>
      </c>
      <c r="B1" s="1"/>
      <c r="C1" s="1"/>
      <c r="D1" s="1"/>
      <c r="E1" s="1"/>
      <c r="F1" s="1"/>
    </row>
    <row r="2" spans="1:6" ht="15.75">
      <c r="A2" s="2" t="s">
        <v>45</v>
      </c>
      <c r="B2" s="2"/>
      <c r="C2" s="2"/>
      <c r="D2" s="2"/>
      <c r="E2" s="2"/>
      <c r="F2" s="1"/>
    </row>
    <row r="3" spans="1:6" ht="16.5" thickBot="1">
      <c r="A3" s="1" t="s">
        <v>46</v>
      </c>
      <c r="B3" s="1"/>
      <c r="C3" s="1"/>
      <c r="D3" s="1"/>
      <c r="E3" s="1" t="s">
        <v>47</v>
      </c>
      <c r="F3" s="1"/>
    </row>
    <row r="4" spans="1:6" ht="38.450000000000003" customHeight="1" thickBot="1">
      <c r="A4" s="9" t="s">
        <v>0</v>
      </c>
      <c r="B4" s="10" t="s">
        <v>1</v>
      </c>
      <c r="C4" s="10" t="s">
        <v>33</v>
      </c>
      <c r="D4" s="48" t="s">
        <v>38</v>
      </c>
      <c r="E4" s="10" t="s">
        <v>2</v>
      </c>
      <c r="F4" s="11" t="s">
        <v>34</v>
      </c>
    </row>
    <row r="5" spans="1:6">
      <c r="A5" s="28" t="s">
        <v>3</v>
      </c>
      <c r="B5" s="29">
        <f>B6+B7+B8+B9+B10</f>
        <v>616.66666666666674</v>
      </c>
      <c r="C5" s="30">
        <f>C6+C7+C8+C9+C10</f>
        <v>322.55</v>
      </c>
      <c r="D5" s="18" t="s">
        <v>43</v>
      </c>
      <c r="E5" s="31"/>
      <c r="F5" s="31"/>
    </row>
    <row r="6" spans="1:6">
      <c r="A6" s="32" t="s">
        <v>4</v>
      </c>
      <c r="B6" s="21">
        <f>300000/6*5/1000</f>
        <v>250</v>
      </c>
      <c r="C6" s="17">
        <f>(14000+155628)/1000</f>
        <v>169.62799999999999</v>
      </c>
      <c r="D6" s="18" t="s">
        <v>43</v>
      </c>
      <c r="E6" s="18" t="s">
        <v>39</v>
      </c>
      <c r="F6" s="18" t="s">
        <v>5</v>
      </c>
    </row>
    <row r="7" spans="1:6">
      <c r="A7" s="32" t="s">
        <v>6</v>
      </c>
      <c r="B7" s="21">
        <f>60000/6*5/1000</f>
        <v>50</v>
      </c>
      <c r="C7" s="17">
        <f>60000/1000</f>
        <v>60</v>
      </c>
      <c r="D7" s="18" t="s">
        <v>43</v>
      </c>
      <c r="E7" s="18" t="s">
        <v>39</v>
      </c>
      <c r="F7" s="18" t="s">
        <v>5</v>
      </c>
    </row>
    <row r="8" spans="1:6">
      <c r="A8" s="32" t="s">
        <v>7</v>
      </c>
      <c r="B8" s="21">
        <f>270000/6*5/1000</f>
        <v>225</v>
      </c>
      <c r="C8" s="17">
        <f>61572/1000</f>
        <v>61.572000000000003</v>
      </c>
      <c r="D8" s="18" t="s">
        <v>43</v>
      </c>
      <c r="E8" s="18" t="s">
        <v>39</v>
      </c>
      <c r="F8" s="18" t="s">
        <v>5</v>
      </c>
    </row>
    <row r="9" spans="1:6">
      <c r="A9" s="32" t="s">
        <v>8</v>
      </c>
      <c r="B9" s="21">
        <f>10000/6*5/1000</f>
        <v>8.3333333333333339</v>
      </c>
      <c r="C9" s="17">
        <f>1000/1000</f>
        <v>1</v>
      </c>
      <c r="D9" s="18" t="s">
        <v>43</v>
      </c>
      <c r="E9" s="18" t="s">
        <v>39</v>
      </c>
      <c r="F9" s="18" t="s">
        <v>5</v>
      </c>
    </row>
    <row r="10" spans="1:6">
      <c r="A10" s="32" t="s">
        <v>9</v>
      </c>
      <c r="B10" s="21">
        <f>100000/6*5/1000</f>
        <v>83.333333333333343</v>
      </c>
      <c r="C10" s="17">
        <f>(21000+550+8800)/1000</f>
        <v>30.35</v>
      </c>
      <c r="D10" s="18" t="s">
        <v>43</v>
      </c>
      <c r="E10" s="18" t="s">
        <v>39</v>
      </c>
      <c r="F10" s="18" t="s">
        <v>5</v>
      </c>
    </row>
    <row r="11" spans="1:6">
      <c r="A11" s="33" t="s">
        <v>10</v>
      </c>
      <c r="B11" s="34">
        <f>B12+B13+B14+B15+B16</f>
        <v>1958.3333333333333</v>
      </c>
      <c r="C11" s="35">
        <f>C12+C13+C14+C15+C16</f>
        <v>1710.2189999999998</v>
      </c>
      <c r="D11" s="18" t="s">
        <v>43</v>
      </c>
      <c r="E11" s="36"/>
      <c r="F11" s="36"/>
    </row>
    <row r="12" spans="1:6">
      <c r="A12" s="32" t="s">
        <v>32</v>
      </c>
      <c r="B12" s="21">
        <f>650000/6*5/1000</f>
        <v>541.66666666666663</v>
      </c>
      <c r="C12" s="17">
        <f>(314070+17640)/1000</f>
        <v>331.71</v>
      </c>
      <c r="D12" s="18" t="s">
        <v>43</v>
      </c>
      <c r="E12" s="18" t="s">
        <v>40</v>
      </c>
      <c r="F12" s="18" t="s">
        <v>5</v>
      </c>
    </row>
    <row r="13" spans="1:6">
      <c r="A13" s="32" t="s">
        <v>11</v>
      </c>
      <c r="B13" s="21">
        <f>500000/6*5/1000</f>
        <v>416.66666666666663</v>
      </c>
      <c r="C13" s="17">
        <f>(154601+125234)/1000</f>
        <v>279.83499999999998</v>
      </c>
      <c r="D13" s="18" t="s">
        <v>43</v>
      </c>
      <c r="E13" s="18" t="s">
        <v>40</v>
      </c>
      <c r="F13" s="18" t="s">
        <v>5</v>
      </c>
    </row>
    <row r="14" spans="1:6">
      <c r="A14" s="32" t="s">
        <v>12</v>
      </c>
      <c r="B14" s="21">
        <f>50000/6*5/1000</f>
        <v>41.666666666666671</v>
      </c>
      <c r="C14" s="17">
        <f>48513/1000</f>
        <v>48.512999999999998</v>
      </c>
      <c r="D14" s="18" t="s">
        <v>43</v>
      </c>
      <c r="E14" s="18" t="s">
        <v>39</v>
      </c>
      <c r="F14" s="18" t="s">
        <v>5</v>
      </c>
    </row>
    <row r="15" spans="1:6">
      <c r="A15" s="32" t="s">
        <v>13</v>
      </c>
      <c r="B15" s="21">
        <f>950000/6*5/1000</f>
        <v>791.66666666666674</v>
      </c>
      <c r="C15" s="17">
        <f>(153122+60768+235474+235474+227878)/1000</f>
        <v>912.71600000000001</v>
      </c>
      <c r="D15" s="18" t="s">
        <v>43</v>
      </c>
      <c r="E15" s="18" t="s">
        <v>39</v>
      </c>
      <c r="F15" s="18" t="s">
        <v>5</v>
      </c>
    </row>
    <row r="16" spans="1:6" ht="22.9" customHeight="1">
      <c r="A16" s="32" t="s">
        <v>14</v>
      </c>
      <c r="B16" s="21">
        <f>200000/6*5/1000</f>
        <v>166.66666666666669</v>
      </c>
      <c r="C16" s="17">
        <f>137445/1000</f>
        <v>137.44499999999999</v>
      </c>
      <c r="D16" s="18" t="s">
        <v>43</v>
      </c>
      <c r="E16" s="18" t="s">
        <v>39</v>
      </c>
      <c r="F16" s="18" t="s">
        <v>5</v>
      </c>
    </row>
    <row r="17" spans="1:6">
      <c r="A17" s="33" t="s">
        <v>15</v>
      </c>
      <c r="B17" s="37">
        <f>B18</f>
        <v>333.33333333333337</v>
      </c>
      <c r="C17" s="38">
        <f>C18</f>
        <v>362.25</v>
      </c>
      <c r="D17" s="18" t="s">
        <v>43</v>
      </c>
      <c r="E17" s="36"/>
      <c r="F17" s="36"/>
    </row>
    <row r="18" spans="1:6">
      <c r="A18" s="32" t="s">
        <v>16</v>
      </c>
      <c r="B18" s="21">
        <f>400000/6*5/1000</f>
        <v>333.33333333333337</v>
      </c>
      <c r="C18" s="17">
        <f>362250/1000</f>
        <v>362.25</v>
      </c>
      <c r="D18" s="18" t="s">
        <v>43</v>
      </c>
      <c r="E18" s="18" t="s">
        <v>39</v>
      </c>
      <c r="F18" s="18" t="s">
        <v>5</v>
      </c>
    </row>
    <row r="19" spans="1:6">
      <c r="A19" s="33" t="s">
        <v>17</v>
      </c>
      <c r="B19" s="37">
        <f>B20</f>
        <v>166.66666666666669</v>
      </c>
      <c r="C19" s="38">
        <f>C20</f>
        <v>128.73500000000001</v>
      </c>
      <c r="D19" s="18" t="s">
        <v>43</v>
      </c>
      <c r="E19" s="18"/>
      <c r="F19" s="18"/>
    </row>
    <row r="20" spans="1:6">
      <c r="A20" s="32" t="s">
        <v>18</v>
      </c>
      <c r="B20" s="21">
        <f>200000/6*5/1000</f>
        <v>166.66666666666669</v>
      </c>
      <c r="C20" s="17">
        <f>(34625+49880+44230)/1000</f>
        <v>128.73500000000001</v>
      </c>
      <c r="D20" s="18" t="s">
        <v>43</v>
      </c>
      <c r="E20" s="18" t="s">
        <v>41</v>
      </c>
      <c r="F20" s="18" t="s">
        <v>5</v>
      </c>
    </row>
    <row r="21" spans="1:6">
      <c r="A21" s="33" t="s">
        <v>19</v>
      </c>
      <c r="B21" s="37">
        <f>B22+B23</f>
        <v>625</v>
      </c>
      <c r="C21" s="38">
        <f>C22+C23</f>
        <v>200.00400000000002</v>
      </c>
      <c r="D21" s="18" t="s">
        <v>43</v>
      </c>
      <c r="E21" s="18"/>
      <c r="F21" s="18"/>
    </row>
    <row r="22" spans="1:6">
      <c r="A22" s="32" t="s">
        <v>20</v>
      </c>
      <c r="B22" s="21">
        <f>400000/6*5/1000</f>
        <v>333.33333333333337</v>
      </c>
      <c r="C22" s="17">
        <f>74304/1000</f>
        <v>74.304000000000002</v>
      </c>
      <c r="D22" s="18" t="s">
        <v>43</v>
      </c>
      <c r="E22" s="18" t="s">
        <v>39</v>
      </c>
      <c r="F22" s="18" t="s">
        <v>5</v>
      </c>
    </row>
    <row r="23" spans="1:6" ht="25.9" customHeight="1">
      <c r="A23" s="32" t="s">
        <v>21</v>
      </c>
      <c r="B23" s="21">
        <f>350000/6*5/1000</f>
        <v>291.66666666666669</v>
      </c>
      <c r="C23" s="17">
        <f>(13800+25000+36000+13200+13700+24000)/1000</f>
        <v>125.7</v>
      </c>
      <c r="D23" s="18" t="s">
        <v>43</v>
      </c>
      <c r="E23" s="18" t="s">
        <v>39</v>
      </c>
      <c r="F23" s="18" t="s">
        <v>5</v>
      </c>
    </row>
    <row r="24" spans="1:6">
      <c r="A24" s="39" t="s">
        <v>22</v>
      </c>
      <c r="B24" s="37">
        <f>B25</f>
        <v>91.666666666666657</v>
      </c>
      <c r="C24" s="38">
        <f>C25</f>
        <v>0</v>
      </c>
      <c r="D24" s="18" t="s">
        <v>43</v>
      </c>
      <c r="E24" s="18" t="s">
        <v>39</v>
      </c>
      <c r="F24" s="18"/>
    </row>
    <row r="25" spans="1:6">
      <c r="A25" s="32" t="s">
        <v>23</v>
      </c>
      <c r="B25" s="21">
        <f>110000/6*5/1000</f>
        <v>91.666666666666657</v>
      </c>
      <c r="C25" s="17"/>
      <c r="D25" s="18" t="s">
        <v>43</v>
      </c>
      <c r="E25" s="18" t="s">
        <v>39</v>
      </c>
      <c r="F25" s="18" t="s">
        <v>5</v>
      </c>
    </row>
    <row r="26" spans="1:6">
      <c r="A26" s="33" t="s">
        <v>24</v>
      </c>
      <c r="B26" s="34">
        <f>B27+B28+B29+B30</f>
        <v>791.66666666666674</v>
      </c>
      <c r="C26" s="35">
        <f>C27+C28+C29+C30</f>
        <v>263.26900000000001</v>
      </c>
      <c r="D26" s="18" t="s">
        <v>43</v>
      </c>
      <c r="E26" s="18"/>
      <c r="F26" s="18"/>
    </row>
    <row r="27" spans="1:6">
      <c r="A27" s="32" t="s">
        <v>25</v>
      </c>
      <c r="B27" s="40"/>
      <c r="C27" s="17"/>
      <c r="D27" s="18" t="s">
        <v>43</v>
      </c>
      <c r="E27" s="18"/>
      <c r="F27" s="18" t="s">
        <v>5</v>
      </c>
    </row>
    <row r="28" spans="1:6">
      <c r="A28" s="32" t="s">
        <v>26</v>
      </c>
      <c r="B28" s="40">
        <f>100000/6*5/1000</f>
        <v>83.333333333333343</v>
      </c>
      <c r="C28" s="17"/>
      <c r="D28" s="18" t="s">
        <v>43</v>
      </c>
      <c r="E28" s="18" t="s">
        <v>42</v>
      </c>
      <c r="F28" s="18" t="s">
        <v>5</v>
      </c>
    </row>
    <row r="29" spans="1:6">
      <c r="A29" s="32" t="s">
        <v>27</v>
      </c>
      <c r="B29" s="40">
        <f>100000/6*5/1000</f>
        <v>83.333333333333343</v>
      </c>
      <c r="C29" s="17"/>
      <c r="D29" s="18" t="s">
        <v>43</v>
      </c>
      <c r="E29" s="18" t="s">
        <v>39</v>
      </c>
      <c r="F29" s="18" t="s">
        <v>5</v>
      </c>
    </row>
    <row r="30" spans="1:6" ht="23.25" thickBot="1">
      <c r="A30" s="41" t="s">
        <v>28</v>
      </c>
      <c r="B30" s="42">
        <f>750000/6*5/1000</f>
        <v>625</v>
      </c>
      <c r="C30" s="43">
        <f>(33400+1400+1400+1400+2100+3500+1400+1400+2100+2100+2100+2100+100000+73404+15600+2000+17865)/1000</f>
        <v>263.26900000000001</v>
      </c>
      <c r="D30" s="18" t="s">
        <v>43</v>
      </c>
      <c r="E30" s="18" t="s">
        <v>39</v>
      </c>
      <c r="F30" s="44" t="s">
        <v>5</v>
      </c>
    </row>
    <row r="31" spans="1:6" ht="15.75" thickBot="1">
      <c r="A31" s="45" t="s">
        <v>29</v>
      </c>
      <c r="B31" s="46">
        <f>SUM(+B26+B24+B21+B19+B17+B11+B5)</f>
        <v>4583.3333333333339</v>
      </c>
      <c r="C31" s="46">
        <f>SUM(+C26+C24+C21+C19+C17+C11+C5)</f>
        <v>2987.027</v>
      </c>
      <c r="D31" s="46"/>
      <c r="E31" s="47"/>
      <c r="F31" s="47"/>
    </row>
    <row r="32" spans="1:6">
      <c r="A32" s="7"/>
      <c r="B32" s="8"/>
      <c r="C32" s="8"/>
      <c r="D32" s="8"/>
      <c r="E32" s="7"/>
      <c r="F32" s="7"/>
    </row>
    <row r="34" spans="1:6" ht="15.75">
      <c r="A34" s="1" t="s">
        <v>30</v>
      </c>
      <c r="B34" s="1"/>
      <c r="C34" s="1"/>
      <c r="D34" s="1"/>
      <c r="E34" s="1"/>
      <c r="F34" s="1"/>
    </row>
    <row r="35" spans="1:6" ht="15.75" thickBot="1">
      <c r="A35" s="2" t="s">
        <v>31</v>
      </c>
      <c r="B35" s="2"/>
      <c r="C35" s="2"/>
      <c r="D35" s="2"/>
      <c r="E35" s="2"/>
      <c r="F35" s="2"/>
    </row>
    <row r="36" spans="1:6" ht="34.5" thickBot="1">
      <c r="A36" s="9" t="s">
        <v>0</v>
      </c>
      <c r="B36" s="10" t="s">
        <v>1</v>
      </c>
      <c r="C36" s="10" t="s">
        <v>33</v>
      </c>
      <c r="D36" s="10"/>
      <c r="E36" s="10" t="s">
        <v>2</v>
      </c>
      <c r="F36" s="11" t="s">
        <v>34</v>
      </c>
    </row>
    <row r="37" spans="1:6">
      <c r="A37" s="12" t="s">
        <v>10</v>
      </c>
      <c r="B37" s="13">
        <f>B38</f>
        <v>130</v>
      </c>
      <c r="C37" s="13">
        <f>C38</f>
        <v>155.92699999999999</v>
      </c>
      <c r="D37" s="13"/>
      <c r="E37" s="14"/>
      <c r="F37" s="14"/>
    </row>
    <row r="38" spans="1:6">
      <c r="A38" s="15" t="s">
        <v>35</v>
      </c>
      <c r="B38" s="16">
        <f>156000/6*5/1000</f>
        <v>130</v>
      </c>
      <c r="C38" s="17">
        <f>155927/1000</f>
        <v>155.92699999999999</v>
      </c>
      <c r="D38" s="17"/>
      <c r="E38" s="18" t="s">
        <v>39</v>
      </c>
      <c r="F38" s="18" t="s">
        <v>5</v>
      </c>
    </row>
    <row r="39" spans="1:6">
      <c r="A39" s="19" t="s">
        <v>17</v>
      </c>
      <c r="B39" s="20">
        <f>B40+B41</f>
        <v>12833.333333333334</v>
      </c>
      <c r="C39" s="20">
        <f>C40+C41</f>
        <v>8180.1469999999999</v>
      </c>
      <c r="D39" s="20"/>
      <c r="E39" s="18"/>
      <c r="F39" s="18"/>
    </row>
    <row r="40" spans="1:6">
      <c r="A40" s="15" t="s">
        <v>18</v>
      </c>
      <c r="B40" s="16">
        <f>400000/6*5/1000</f>
        <v>333.33333333333337</v>
      </c>
      <c r="C40" s="21"/>
      <c r="D40" s="21"/>
      <c r="E40" s="18"/>
      <c r="F40" s="18"/>
    </row>
    <row r="41" spans="1:6" ht="24.6" customHeight="1">
      <c r="A41" s="15" t="s">
        <v>37</v>
      </c>
      <c r="B41" s="16">
        <f>15000000/6*5/1000</f>
        <v>12500</v>
      </c>
      <c r="C41" s="22">
        <f>8180147/1000</f>
        <v>8180.1469999999999</v>
      </c>
      <c r="D41" s="22"/>
      <c r="E41" s="18" t="s">
        <v>39</v>
      </c>
      <c r="F41" s="23" t="s">
        <v>5</v>
      </c>
    </row>
    <row r="42" spans="1:6">
      <c r="A42" s="24" t="s">
        <v>22</v>
      </c>
      <c r="B42" s="20">
        <f>B43+B44</f>
        <v>333.33333333333337</v>
      </c>
      <c r="C42" s="20">
        <f>C43+C44</f>
        <v>127.94</v>
      </c>
      <c r="D42" s="20"/>
      <c r="E42" s="18"/>
      <c r="F42" s="18"/>
    </row>
    <row r="43" spans="1:6">
      <c r="A43" s="15" t="s">
        <v>23</v>
      </c>
      <c r="B43" s="16">
        <f>400000/6*5/1000</f>
        <v>333.33333333333337</v>
      </c>
      <c r="C43" s="21">
        <f>(20000+35980+71960)/1000</f>
        <v>127.94</v>
      </c>
      <c r="D43" s="21"/>
      <c r="E43" s="18" t="s">
        <v>39</v>
      </c>
      <c r="F43" s="18"/>
    </row>
    <row r="44" spans="1:6">
      <c r="A44" s="15"/>
      <c r="B44" s="16"/>
      <c r="C44" s="21"/>
      <c r="D44" s="21"/>
      <c r="E44" s="18"/>
      <c r="F44" s="18"/>
    </row>
    <row r="45" spans="1:6">
      <c r="A45" s="19" t="s">
        <v>24</v>
      </c>
      <c r="B45" s="20">
        <f>SUM(B50+B49+B48+B47+B46)</f>
        <v>116316.66666666667</v>
      </c>
      <c r="C45" s="20">
        <f>SUM(+C50+C49+C48+C47+C46)</f>
        <v>52509.460999999996</v>
      </c>
      <c r="D45" s="20"/>
      <c r="E45" s="18"/>
      <c r="F45" s="18"/>
    </row>
    <row r="46" spans="1:6">
      <c r="A46" s="15" t="s">
        <v>25</v>
      </c>
      <c r="B46" s="16">
        <f>200000/6*5/1000</f>
        <v>166.66666666666669</v>
      </c>
      <c r="C46" s="21"/>
      <c r="D46" s="21"/>
      <c r="E46" s="18" t="s">
        <v>39</v>
      </c>
      <c r="F46" s="18" t="s">
        <v>5</v>
      </c>
    </row>
    <row r="47" spans="1:6" ht="32.450000000000003" customHeight="1">
      <c r="A47" s="15" t="s">
        <v>26</v>
      </c>
      <c r="B47" s="16">
        <f>18500000/6*5/1000</f>
        <v>15416.666666666668</v>
      </c>
      <c r="C47" s="22">
        <f>17333761/1000</f>
        <v>17333.760999999999</v>
      </c>
      <c r="D47" s="22"/>
      <c r="E47" s="18" t="s">
        <v>42</v>
      </c>
      <c r="F47" s="23" t="s">
        <v>5</v>
      </c>
    </row>
    <row r="48" spans="1:6" ht="29.45" customHeight="1">
      <c r="A48" s="15" t="s">
        <v>26</v>
      </c>
      <c r="B48" s="16">
        <f>120000000/6*5/1000</f>
        <v>100000</v>
      </c>
      <c r="C48" s="22">
        <f>35152880/1000</f>
        <v>35152.879999999997</v>
      </c>
      <c r="D48" s="22"/>
      <c r="E48" s="18" t="s">
        <v>42</v>
      </c>
      <c r="F48" s="23" t="s">
        <v>5</v>
      </c>
    </row>
    <row r="49" spans="1:6">
      <c r="A49" s="15" t="s">
        <v>27</v>
      </c>
      <c r="B49" s="16">
        <f>480000/6*5/1000</f>
        <v>400</v>
      </c>
      <c r="C49" s="21"/>
      <c r="D49" s="21"/>
      <c r="E49" s="18"/>
      <c r="F49" s="18"/>
    </row>
    <row r="50" spans="1:6" ht="26.45" customHeight="1" thickBot="1">
      <c r="A50" s="25" t="s">
        <v>28</v>
      </c>
      <c r="B50" s="26">
        <f>400000/6*5/1000</f>
        <v>333.33333333333337</v>
      </c>
      <c r="C50" s="27">
        <f>22820/1000</f>
        <v>22.82</v>
      </c>
      <c r="D50" s="27"/>
      <c r="E50" s="18" t="s">
        <v>39</v>
      </c>
      <c r="F50" s="18" t="s">
        <v>5</v>
      </c>
    </row>
    <row r="51" spans="1:6" ht="15.75" thickBot="1">
      <c r="A51" s="3" t="s">
        <v>29</v>
      </c>
      <c r="B51" s="4">
        <f>SUM(B45+B42+B39+B37)</f>
        <v>129613.33333333333</v>
      </c>
      <c r="C51" s="4">
        <f>SUM(C45+C42+C39+C37)</f>
        <v>60973.474999999999</v>
      </c>
      <c r="D51" s="4"/>
      <c r="E51" s="5"/>
      <c r="F51" s="5"/>
    </row>
    <row r="53" spans="1:6" ht="15.75">
      <c r="A53" s="49" t="s">
        <v>48</v>
      </c>
      <c r="E53" s="50" t="s">
        <v>52</v>
      </c>
    </row>
    <row r="54" spans="1:6">
      <c r="A54" t="s">
        <v>49</v>
      </c>
      <c r="E54" s="50" t="s">
        <v>36</v>
      </c>
    </row>
    <row r="55" spans="1:6">
      <c r="A55" t="s">
        <v>50</v>
      </c>
      <c r="E55" s="51"/>
    </row>
    <row r="56" spans="1:6" ht="15.75">
      <c r="A56" t="s">
        <v>51</v>
      </c>
      <c r="E56" s="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mujori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2017-10-09T09:41:59Z</dcterms:modified>
</cp:coreProperties>
</file>